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.alca\Desktop\TRANSPARENCIA\"/>
    </mc:Choice>
  </mc:AlternateContent>
  <xr:revisionPtr revIDLastSave="0" documentId="13_ncr:1_{FC39DC74-E4A0-453B-88F3-15F5D6F4A83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COMPARATIVO ESPECIFICO " sheetId="11" r:id="rId1"/>
    <sheet name="COMPARATIVO ESPECIFICO FINAL " sheetId="13" r:id="rId2"/>
    <sheet name="Hoja1" sheetId="12" r:id="rId3"/>
  </sheets>
  <definedNames>
    <definedName name="_xlnm.Print_Area" localSheetId="0">'COMPARATIVO ESPECIFICO '!$A$1:$I$87</definedName>
    <definedName name="_xlnm.Print_Area" localSheetId="1">'COMPARATIVO ESPECIFICO FINAL '!$A$1:$E$10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3" l="1"/>
  <c r="D9" i="13" s="1"/>
  <c r="E18" i="12" l="1"/>
  <c r="F18" i="12" s="1"/>
  <c r="D18" i="12"/>
  <c r="E17" i="12"/>
  <c r="D17" i="12"/>
  <c r="E16" i="12"/>
  <c r="E19" i="12" s="1"/>
  <c r="D16" i="12"/>
  <c r="D19" i="12" s="1"/>
  <c r="E11" i="12"/>
  <c r="D11" i="12"/>
  <c r="E10" i="12"/>
  <c r="D10" i="12"/>
  <c r="E9" i="12"/>
  <c r="F9" i="12" s="1"/>
  <c r="D9" i="12"/>
  <c r="E8" i="12"/>
  <c r="D8" i="12"/>
  <c r="F8" i="12" s="1"/>
  <c r="E7" i="12"/>
  <c r="E12" i="12" s="1"/>
  <c r="D7" i="12"/>
  <c r="D12" i="12" s="1"/>
  <c r="H29" i="11"/>
  <c r="G29" i="11"/>
  <c r="E29" i="11"/>
  <c r="D29" i="11"/>
  <c r="E51" i="11"/>
  <c r="E50" i="11"/>
  <c r="F50" i="11" s="1"/>
  <c r="E49" i="11"/>
  <c r="E48" i="11"/>
  <c r="H5" i="11"/>
  <c r="H22" i="11" s="1"/>
  <c r="H8" i="11"/>
  <c r="H11" i="11"/>
  <c r="H17" i="11"/>
  <c r="H19" i="11"/>
  <c r="E43" i="11" s="1"/>
  <c r="E19" i="11"/>
  <c r="E17" i="11"/>
  <c r="E11" i="11"/>
  <c r="E8" i="11"/>
  <c r="E40" i="11" s="1"/>
  <c r="E5" i="11"/>
  <c r="F49" i="11"/>
  <c r="D50" i="11"/>
  <c r="D49" i="11"/>
  <c r="D48" i="11"/>
  <c r="D51" i="11" s="1"/>
  <c r="F27" i="11"/>
  <c r="F28" i="11"/>
  <c r="F26" i="11"/>
  <c r="I27" i="11"/>
  <c r="I28" i="11"/>
  <c r="I6" i="11"/>
  <c r="I9" i="11"/>
  <c r="I10" i="11"/>
  <c r="I13" i="11"/>
  <c r="I14" i="11"/>
  <c r="I15" i="11"/>
  <c r="I18" i="11"/>
  <c r="I20" i="11"/>
  <c r="I21" i="11"/>
  <c r="F6" i="11"/>
  <c r="F7" i="11"/>
  <c r="F9" i="11"/>
  <c r="F10" i="11"/>
  <c r="F12" i="11"/>
  <c r="F13" i="11"/>
  <c r="F14" i="11"/>
  <c r="F15" i="11"/>
  <c r="F18" i="11"/>
  <c r="F20" i="11"/>
  <c r="F21" i="11"/>
  <c r="G19" i="11"/>
  <c r="E42" i="11"/>
  <c r="G17" i="11"/>
  <c r="E41" i="11"/>
  <c r="G11" i="11"/>
  <c r="G8" i="11"/>
  <c r="F5" i="11"/>
  <c r="G5" i="11"/>
  <c r="D19" i="11"/>
  <c r="D17" i="11"/>
  <c r="D11" i="11"/>
  <c r="D8" i="11"/>
  <c r="D5" i="11"/>
  <c r="D22" i="11" s="1"/>
  <c r="B82" i="11"/>
  <c r="E22" i="11" l="1"/>
  <c r="F11" i="12"/>
  <c r="F17" i="12"/>
  <c r="D20" i="12"/>
  <c r="G22" i="11"/>
  <c r="F10" i="12"/>
  <c r="E20" i="12"/>
  <c r="F19" i="12"/>
  <c r="F12" i="12"/>
  <c r="F7" i="12"/>
  <c r="F16" i="12"/>
  <c r="D42" i="11"/>
  <c r="F42" i="11" s="1"/>
  <c r="D40" i="11"/>
  <c r="F40" i="11" s="1"/>
  <c r="D39" i="11"/>
  <c r="D43" i="11"/>
  <c r="F43" i="11" s="1"/>
  <c r="D41" i="11"/>
  <c r="D44" i="11" s="1"/>
  <c r="D52" i="11" s="1"/>
  <c r="F29" i="11"/>
  <c r="F51" i="11"/>
  <c r="F48" i="11"/>
  <c r="I29" i="11"/>
  <c r="F11" i="11"/>
  <c r="E39" i="11"/>
  <c r="E44" i="11" s="1"/>
  <c r="I8" i="11"/>
  <c r="F17" i="11"/>
  <c r="F8" i="11"/>
  <c r="F19" i="11"/>
  <c r="I17" i="11"/>
  <c r="H31" i="11"/>
  <c r="I19" i="11"/>
  <c r="I11" i="11"/>
  <c r="I5" i="11"/>
  <c r="D31" i="11"/>
  <c r="F20" i="12" l="1"/>
  <c r="F39" i="11"/>
  <c r="F41" i="11"/>
  <c r="E52" i="11"/>
  <c r="F52" i="11" s="1"/>
  <c r="F44" i="11"/>
  <c r="F22" i="11"/>
  <c r="E31" i="11"/>
  <c r="F31" i="11" s="1"/>
  <c r="I22" i="11"/>
  <c r="G31" i="11"/>
  <c r="I31" i="11" s="1"/>
</calcChain>
</file>

<file path=xl/sharedStrings.xml><?xml version="1.0" encoding="utf-8"?>
<sst xmlns="http://schemas.openxmlformats.org/spreadsheetml/2006/main" count="115" uniqueCount="53">
  <si>
    <t>CONCEPTO</t>
  </si>
  <si>
    <t>GASTOS DE PERSONAL</t>
  </si>
  <si>
    <t>CONTRIBUCIONES</t>
  </si>
  <si>
    <t xml:space="preserve">PERSONAL SUPERNUMERARIO Y PLANTA TEMPORAL </t>
  </si>
  <si>
    <t>A ENTIDADES DEL GOBIERNO</t>
  </si>
  <si>
    <t>CESANTIAS</t>
  </si>
  <si>
    <t>GASTOS POR TRIBUTOS, MULTAS, SANCIONES E INTERESES DE MORA</t>
  </si>
  <si>
    <t>IMPUESTOS</t>
  </si>
  <si>
    <t>SALUD</t>
  </si>
  <si>
    <t xml:space="preserve">GESTION GENERAL </t>
  </si>
  <si>
    <t xml:space="preserve">TOTAL FUNCIONAMIENTO </t>
  </si>
  <si>
    <t>02</t>
  </si>
  <si>
    <t>01</t>
  </si>
  <si>
    <t>03</t>
  </si>
  <si>
    <t>quitar</t>
  </si>
  <si>
    <t xml:space="preserve">ADQUISICIÓN DE BIENES Y SERVICIOS </t>
  </si>
  <si>
    <t>07</t>
  </si>
  <si>
    <t>01-01</t>
  </si>
  <si>
    <t>01-02</t>
  </si>
  <si>
    <t>02-01</t>
  </si>
  <si>
    <t>02-02</t>
  </si>
  <si>
    <t>ADQUISICION DE ACTVOS NO FINANCIEROS (BIENES)</t>
  </si>
  <si>
    <t>ADQUISICIONES DIFERENTES DE ACTIVOS (SERVICIOS)</t>
  </si>
  <si>
    <t>03-02</t>
  </si>
  <si>
    <t xml:space="preserve">A GOBIERNOS Y ORGANIZACIONES INTERNACIONALES </t>
  </si>
  <si>
    <t>03-03</t>
  </si>
  <si>
    <t>03-04</t>
  </si>
  <si>
    <t xml:space="preserve">SENTENCIAS y CONCILIACIONES </t>
  </si>
  <si>
    <t>03-10</t>
  </si>
  <si>
    <t>03-11</t>
  </si>
  <si>
    <t>07-01</t>
  </si>
  <si>
    <t>08-01</t>
  </si>
  <si>
    <t>08-04</t>
  </si>
  <si>
    <t xml:space="preserve">PLANTA DE PERSONAL PERMANENTE </t>
  </si>
  <si>
    <t xml:space="preserve">CUENTA </t>
  </si>
  <si>
    <t>COMPARATIVO</t>
  </si>
  <si>
    <t xml:space="preserve">TRANSFERENCIAS CORRIENTES </t>
  </si>
  <si>
    <t xml:space="preserve">DISMINUCIÓN DE PASIVOS </t>
  </si>
  <si>
    <t>08</t>
  </si>
  <si>
    <t xml:space="preserve">PORCENTAJE </t>
  </si>
  <si>
    <t>A EMPRESAS</t>
  </si>
  <si>
    <t xml:space="preserve">INVERSION </t>
  </si>
  <si>
    <t xml:space="preserve">CAPACIDADES DE LA POLICIA NACIONAL EN LA SEGURIDAD PUBLICA PREVENCION, CONVIVENCIA Y SEGURIDAD CIUDADANA </t>
  </si>
  <si>
    <t>FORTALECIMIENTO DE LA GESTION Y DIRECCION DEL SECTOR DEFENSA Y SEGURIDAD</t>
  </si>
  <si>
    <t xml:space="preserve">TOTAL </t>
  </si>
  <si>
    <t xml:space="preserve">GENERACION DE BIENESTAR PARA LA FUERZA PUBLICA Y SUS FAMILIAS </t>
  </si>
  <si>
    <t xml:space="preserve">TOTAL PRESUPUESTO POLICIA NACIONAL </t>
  </si>
  <si>
    <t xml:space="preserve">FUNCIONAMIENTO GESTION GENERAL Y SALUD </t>
  </si>
  <si>
    <t xml:space="preserve">INVERSION, GESTION GENERAL Y SALUD </t>
  </si>
  <si>
    <t xml:space="preserve">PRESTACIONES SOClALES </t>
  </si>
  <si>
    <t xml:space="preserve">RESUMEN </t>
  </si>
  <si>
    <t>DECRETO DE LIQUIDACION 2411 No. 2467 del 30 DE DICIEMBRE</t>
  </si>
  <si>
    <t>DECRETO DE LIQUIDACION 2019 No. 2467 del 28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</si>
</sst>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b/>
      <i/>
      <sz val="11"/>
      <name val="Calibri"/>
      <family val="2"/>
      <scheme val="minor"/>
    </font>
    <font>
      <i/>
      <sz val="10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165" fontId="3" fillId="0" borderId="0" applyFill="0">
      <alignment horizontal="center" vertical="center" wrapText="1"/>
    </xf>
    <xf numFmtId="0" fontId="1" fillId="0" borderId="0"/>
    <xf numFmtId="0" fontId="1" fillId="3" borderId="0" applyNumberFormat="0" applyBorder="0" applyAlignment="0" applyProtection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41" fontId="0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1" fontId="5" fillId="2" borderId="0" xfId="1" applyFont="1" applyFill="1" applyAlignment="1">
      <alignment horizontal="left" vertical="center" wrapText="1"/>
    </xf>
    <xf numFmtId="41" fontId="5" fillId="2" borderId="0" xfId="0" applyNumberFormat="1" applyFont="1" applyFill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3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right" vertical="center"/>
    </xf>
    <xf numFmtId="41" fontId="11" fillId="2" borderId="1" xfId="1" applyFont="1" applyFill="1" applyBorder="1" applyAlignment="1">
      <alignment horizontal="right" vertical="center"/>
    </xf>
    <xf numFmtId="41" fontId="8" fillId="2" borderId="1" xfId="1" applyFont="1" applyFill="1" applyBorder="1" applyAlignment="1">
      <alignment horizontal="right" vertical="center"/>
    </xf>
    <xf numFmtId="44" fontId="8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0" fontId="10" fillId="5" borderId="1" xfId="5" applyNumberFormat="1" applyFont="1" applyFill="1" applyBorder="1" applyAlignment="1">
      <alignment horizontal="center" vertical="center"/>
    </xf>
    <xf numFmtId="9" fontId="8" fillId="2" borderId="1" xfId="5" applyFont="1" applyFill="1" applyBorder="1" applyAlignment="1">
      <alignment horizontal="center" vertical="center"/>
    </xf>
    <xf numFmtId="44" fontId="9" fillId="8" borderId="1" xfId="0" applyNumberFormat="1" applyFont="1" applyFill="1" applyBorder="1" applyAlignment="1">
      <alignment vertical="center"/>
    </xf>
    <xf numFmtId="44" fontId="9" fillId="2" borderId="0" xfId="0" applyNumberFormat="1" applyFont="1" applyFill="1" applyAlignment="1">
      <alignment vertical="center"/>
    </xf>
    <xf numFmtId="44" fontId="9" fillId="9" borderId="1" xfId="0" applyNumberFormat="1" applyFont="1" applyFill="1" applyBorder="1" applyAlignment="1">
      <alignment vertical="center"/>
    </xf>
    <xf numFmtId="10" fontId="9" fillId="9" borderId="1" xfId="5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0" fontId="9" fillId="8" borderId="1" xfId="5" applyNumberFormat="1" applyFont="1" applyFill="1" applyBorder="1" applyAlignment="1">
      <alignment horizontal="center" vertical="center"/>
    </xf>
    <xf numFmtId="10" fontId="9" fillId="9" borderId="1" xfId="5" applyNumberFormat="1" applyFont="1" applyFill="1" applyBorder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43" fontId="6" fillId="5" borderId="0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/>
    </xf>
    <xf numFmtId="41" fontId="7" fillId="5" borderId="1" xfId="1" applyFont="1" applyFill="1" applyBorder="1" applyAlignment="1">
      <alignment horizontal="right" vertical="center"/>
    </xf>
    <xf numFmtId="4" fontId="7" fillId="5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41" fontId="7" fillId="2" borderId="1" xfId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44" fontId="8" fillId="2" borderId="1" xfId="0" applyNumberFormat="1" applyFont="1" applyFill="1" applyBorder="1" applyAlignment="1">
      <alignment horizontal="right" vertical="center"/>
    </xf>
    <xf numFmtId="44" fontId="9" fillId="8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44" fontId="4" fillId="2" borderId="0" xfId="0" applyNumberFormat="1" applyFont="1" applyFill="1" applyAlignment="1">
      <alignment vertical="center"/>
    </xf>
    <xf numFmtId="44" fontId="4" fillId="2" borderId="0" xfId="0" applyNumberFormat="1" applyFont="1" applyFill="1" applyAlignment="1">
      <alignment horizontal="center" vertical="center"/>
    </xf>
    <xf numFmtId="43" fontId="4" fillId="2" borderId="0" xfId="0" applyNumberFormat="1" applyFont="1" applyFill="1" applyAlignment="1">
      <alignment vertical="center"/>
    </xf>
    <xf numFmtId="41" fontId="0" fillId="2" borderId="0" xfId="0" applyNumberFormat="1" applyFont="1" applyFill="1" applyAlignment="1">
      <alignment vertical="center"/>
    </xf>
    <xf numFmtId="9" fontId="0" fillId="2" borderId="0" xfId="5" applyFont="1" applyFill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4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44" fontId="9" fillId="2" borderId="0" xfId="0" applyNumberFormat="1" applyFont="1" applyFill="1" applyAlignment="1">
      <alignment horizontal="center" vertical="center"/>
    </xf>
    <xf numFmtId="43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10" fontId="9" fillId="2" borderId="1" xfId="5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3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44" fontId="8" fillId="2" borderId="0" xfId="0" applyNumberFormat="1" applyFont="1" applyFill="1" applyBorder="1" applyAlignment="1">
      <alignment vertical="center"/>
    </xf>
    <xf numFmtId="44" fontId="9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</cellXfs>
  <cellStyles count="6">
    <cellStyle name="40% - Énfasis2 2" xfId="4" xr:uid="{75A409F7-12A6-411F-AFA8-07B379BE77A8}"/>
    <cellStyle name="Millares [0]" xfId="1" builtinId="6"/>
    <cellStyle name="Nivel 1,2.3,5,6,9" xfId="2" xr:uid="{0BE51F13-B6EB-43E3-A1B0-3605BAAD6022}"/>
    <cellStyle name="Normal" xfId="0" builtinId="0"/>
    <cellStyle name="Normal 2 2" xfId="3" xr:uid="{00BBA3D5-F0FC-4344-A7E4-1994AAE96339}"/>
    <cellStyle name="Porcentaje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C76C-C483-4737-B58F-D036B12639CE}">
  <sheetPr>
    <pageSetUpPr fitToPage="1"/>
  </sheetPr>
  <dimension ref="B2:L87"/>
  <sheetViews>
    <sheetView view="pageBreakPreview" topLeftCell="A34" zoomScale="106" zoomScaleNormal="100" zoomScaleSheetLayoutView="106" workbookViewId="0"/>
  </sheetViews>
  <sheetFormatPr baseColWidth="10" defaultRowHeight="15" x14ac:dyDescent="0.25"/>
  <cols>
    <col min="1" max="1" width="4.85546875" style="1" customWidth="1"/>
    <col min="2" max="2" width="14.140625" style="5" bestFit="1" customWidth="1"/>
    <col min="3" max="3" width="38.42578125" style="61" customWidth="1"/>
    <col min="4" max="4" width="23.5703125" style="1" bestFit="1" customWidth="1"/>
    <col min="5" max="5" width="26.5703125" style="1" customWidth="1"/>
    <col min="6" max="6" width="17.28515625" style="5" bestFit="1" customWidth="1"/>
    <col min="7" max="7" width="22.7109375" style="1" customWidth="1"/>
    <col min="8" max="8" width="26.5703125" style="1" customWidth="1"/>
    <col min="9" max="9" width="18.140625" style="60" customWidth="1"/>
    <col min="10" max="10" width="29.28515625" style="1" customWidth="1"/>
    <col min="11" max="11" width="28.85546875" style="1" customWidth="1"/>
    <col min="12" max="12" width="14.140625" style="1" bestFit="1" customWidth="1"/>
    <col min="13" max="16384" width="11.42578125" style="1"/>
  </cols>
  <sheetData>
    <row r="2" spans="2:12" x14ac:dyDescent="0.25">
      <c r="B2" s="70" t="s">
        <v>35</v>
      </c>
      <c r="C2" s="70"/>
      <c r="D2" s="70"/>
      <c r="E2" s="70"/>
      <c r="F2" s="70"/>
      <c r="G2" s="70"/>
      <c r="H2" s="70"/>
      <c r="I2" s="70"/>
    </row>
    <row r="3" spans="2:12" x14ac:dyDescent="0.25">
      <c r="B3" s="22"/>
      <c r="C3" s="22"/>
      <c r="D3" s="70" t="s">
        <v>9</v>
      </c>
      <c r="E3" s="70"/>
      <c r="F3" s="22"/>
      <c r="G3" s="70" t="s">
        <v>8</v>
      </c>
      <c r="H3" s="70"/>
      <c r="I3" s="22"/>
    </row>
    <row r="4" spans="2:12" ht="24" customHeight="1" x14ac:dyDescent="0.25">
      <c r="B4" s="12" t="s">
        <v>34</v>
      </c>
      <c r="C4" s="16" t="s">
        <v>0</v>
      </c>
      <c r="D4" s="12">
        <v>2019</v>
      </c>
      <c r="E4" s="12">
        <v>2020</v>
      </c>
      <c r="F4" s="12" t="s">
        <v>39</v>
      </c>
      <c r="G4" s="12">
        <v>2019</v>
      </c>
      <c r="H4" s="12">
        <v>2020</v>
      </c>
      <c r="I4" s="15" t="s">
        <v>39</v>
      </c>
      <c r="J4" s="29"/>
      <c r="K4" s="29"/>
      <c r="L4" s="29"/>
    </row>
    <row r="5" spans="2:12" ht="24" customHeight="1" x14ac:dyDescent="0.25">
      <c r="B5" s="13" t="s">
        <v>12</v>
      </c>
      <c r="C5" s="36" t="s">
        <v>1</v>
      </c>
      <c r="D5" s="17">
        <f>+D6+D7</f>
        <v>6639708000000</v>
      </c>
      <c r="E5" s="18">
        <f>+E6+E7</f>
        <v>6824176000000</v>
      </c>
      <c r="F5" s="23">
        <f>(E5/D5)-1</f>
        <v>2.7782547063816665E-2</v>
      </c>
      <c r="G5" s="18">
        <f t="shared" ref="G5" si="0">+G6+G7</f>
        <v>68222000000</v>
      </c>
      <c r="H5" s="18">
        <f>+H6+H7</f>
        <v>76930000000</v>
      </c>
      <c r="I5" s="23">
        <f>(H5/G5)-1</f>
        <v>0.12764210958341882</v>
      </c>
    </row>
    <row r="6" spans="2:12" x14ac:dyDescent="0.25">
      <c r="B6" s="8" t="s">
        <v>17</v>
      </c>
      <c r="C6" s="37" t="s">
        <v>33</v>
      </c>
      <c r="D6" s="38">
        <v>6632698000000</v>
      </c>
      <c r="E6" s="38">
        <v>6821667000000</v>
      </c>
      <c r="F6" s="23">
        <f t="shared" ref="F6:F21" si="1">(E6/D6)-1</f>
        <v>2.8490517735015208E-2</v>
      </c>
      <c r="G6" s="38">
        <v>68222000000</v>
      </c>
      <c r="H6" s="39">
        <v>76930000000</v>
      </c>
      <c r="I6" s="23">
        <f t="shared" ref="I6:I21" si="2">(H6/G6)-1</f>
        <v>0.12764210958341882</v>
      </c>
    </row>
    <row r="7" spans="2:12" ht="40.5" customHeight="1" x14ac:dyDescent="0.25">
      <c r="B7" s="8" t="s">
        <v>18</v>
      </c>
      <c r="C7" s="37" t="s">
        <v>3</v>
      </c>
      <c r="D7" s="38">
        <v>7010000000</v>
      </c>
      <c r="E7" s="38">
        <v>2509000000</v>
      </c>
      <c r="F7" s="23">
        <f t="shared" si="1"/>
        <v>-0.64208273894436518</v>
      </c>
      <c r="G7" s="38"/>
      <c r="H7" s="39"/>
      <c r="I7" s="23"/>
    </row>
    <row r="8" spans="2:12" ht="15" customHeight="1" x14ac:dyDescent="0.25">
      <c r="B8" s="13" t="s">
        <v>11</v>
      </c>
      <c r="C8" s="36" t="s">
        <v>15</v>
      </c>
      <c r="D8" s="18">
        <f>+D9+D10</f>
        <v>1032764000000</v>
      </c>
      <c r="E8" s="18">
        <f>+E9+E10</f>
        <v>1074318000000</v>
      </c>
      <c r="F8" s="23">
        <f t="shared" si="1"/>
        <v>4.0235716969220459E-2</v>
      </c>
      <c r="G8" s="18">
        <f t="shared" ref="G8" si="3">+G9+G10</f>
        <v>727715000000</v>
      </c>
      <c r="H8" s="18">
        <f>+H9+H10</f>
        <v>770147000000</v>
      </c>
      <c r="I8" s="23">
        <f t="shared" si="2"/>
        <v>5.8308541118432311E-2</v>
      </c>
    </row>
    <row r="9" spans="2:12" ht="25.5" x14ac:dyDescent="0.25">
      <c r="B9" s="8" t="s">
        <v>19</v>
      </c>
      <c r="C9" s="37" t="s">
        <v>21</v>
      </c>
      <c r="D9" s="38">
        <v>63063000000</v>
      </c>
      <c r="E9" s="38">
        <v>97824000000</v>
      </c>
      <c r="F9" s="23">
        <f t="shared" si="1"/>
        <v>0.55121069406783696</v>
      </c>
      <c r="G9" s="38">
        <v>17164000000</v>
      </c>
      <c r="H9" s="39">
        <v>17679000000</v>
      </c>
      <c r="I9" s="23">
        <f t="shared" si="2"/>
        <v>3.0004660918200976E-2</v>
      </c>
    </row>
    <row r="10" spans="2:12" ht="25.5" x14ac:dyDescent="0.25">
      <c r="B10" s="8" t="s">
        <v>20</v>
      </c>
      <c r="C10" s="37" t="s">
        <v>22</v>
      </c>
      <c r="D10" s="38">
        <v>969701000000</v>
      </c>
      <c r="E10" s="40">
        <v>976494000000</v>
      </c>
      <c r="F10" s="23">
        <f t="shared" si="1"/>
        <v>7.0052521344208252E-3</v>
      </c>
      <c r="G10" s="40">
        <v>710551000000</v>
      </c>
      <c r="H10" s="41">
        <v>752468000000</v>
      </c>
      <c r="I10" s="23">
        <f t="shared" si="2"/>
        <v>5.8992246861942377E-2</v>
      </c>
    </row>
    <row r="11" spans="2:12" x14ac:dyDescent="0.25">
      <c r="B11" s="13" t="s">
        <v>13</v>
      </c>
      <c r="C11" s="36" t="s">
        <v>36</v>
      </c>
      <c r="D11" s="18">
        <f>+D12+D13+D14+D15</f>
        <v>1086771000000</v>
      </c>
      <c r="E11" s="18">
        <f>+E12+E13+E14+E15</f>
        <v>1360480000000</v>
      </c>
      <c r="F11" s="23">
        <f t="shared" si="1"/>
        <v>0.25185526665691294</v>
      </c>
      <c r="G11" s="18">
        <f t="shared" ref="G11" si="4">+G12+G13+G14+G15</f>
        <v>264054000000</v>
      </c>
      <c r="H11" s="18">
        <f>+H12+H13+H14+H15+H16</f>
        <v>413337000000</v>
      </c>
      <c r="I11" s="23">
        <f t="shared" si="2"/>
        <v>0.56535026926310517</v>
      </c>
    </row>
    <row r="12" spans="2:12" ht="38.25" customHeight="1" x14ac:dyDescent="0.25">
      <c r="B12" s="8" t="s">
        <v>23</v>
      </c>
      <c r="C12" s="37" t="s">
        <v>24</v>
      </c>
      <c r="D12" s="40">
        <v>283000000</v>
      </c>
      <c r="E12" s="40">
        <v>517000000</v>
      </c>
      <c r="F12" s="23">
        <f t="shared" si="1"/>
        <v>0.82685512367491176</v>
      </c>
      <c r="G12" s="40"/>
      <c r="H12" s="41"/>
      <c r="I12" s="23"/>
    </row>
    <row r="13" spans="2:12" ht="15" customHeight="1" x14ac:dyDescent="0.25">
      <c r="B13" s="8" t="s">
        <v>25</v>
      </c>
      <c r="C13" s="42" t="s">
        <v>4</v>
      </c>
      <c r="D13" s="43">
        <v>88385000000</v>
      </c>
      <c r="E13" s="43">
        <v>454718000000</v>
      </c>
      <c r="F13" s="23">
        <f t="shared" si="1"/>
        <v>4.1447417548226513</v>
      </c>
      <c r="G13" s="43">
        <v>161979000000</v>
      </c>
      <c r="H13" s="44">
        <v>310034000000</v>
      </c>
      <c r="I13" s="23">
        <f t="shared" si="2"/>
        <v>0.91403823952487673</v>
      </c>
    </row>
    <row r="14" spans="2:12" ht="15" customHeight="1" x14ac:dyDescent="0.25">
      <c r="B14" s="8" t="s">
        <v>26</v>
      </c>
      <c r="C14" s="42" t="s">
        <v>49</v>
      </c>
      <c r="D14" s="43">
        <v>891230000000</v>
      </c>
      <c r="E14" s="43">
        <v>850654000000</v>
      </c>
      <c r="F14" s="23">
        <f t="shared" si="1"/>
        <v>-4.5528090391930287E-2</v>
      </c>
      <c r="G14" s="43">
        <v>95925000000</v>
      </c>
      <c r="H14" s="44">
        <v>0</v>
      </c>
      <c r="I14" s="23">
        <f t="shared" si="2"/>
        <v>-1</v>
      </c>
    </row>
    <row r="15" spans="2:12" x14ac:dyDescent="0.25">
      <c r="B15" s="8" t="s">
        <v>28</v>
      </c>
      <c r="C15" s="42" t="s">
        <v>27</v>
      </c>
      <c r="D15" s="20">
        <v>106873000000</v>
      </c>
      <c r="E15" s="20">
        <v>54591000000</v>
      </c>
      <c r="F15" s="23">
        <f t="shared" si="1"/>
        <v>-0.48919745866589315</v>
      </c>
      <c r="G15" s="20">
        <v>6150000000</v>
      </c>
      <c r="H15" s="45">
        <v>4500000000</v>
      </c>
      <c r="I15" s="23">
        <f t="shared" si="2"/>
        <v>-0.26829268292682928</v>
      </c>
    </row>
    <row r="16" spans="2:12" x14ac:dyDescent="0.25">
      <c r="B16" s="8" t="s">
        <v>29</v>
      </c>
      <c r="C16" s="42" t="s">
        <v>40</v>
      </c>
      <c r="D16" s="20">
        <v>0</v>
      </c>
      <c r="E16" s="20">
        <v>0</v>
      </c>
      <c r="F16" s="23"/>
      <c r="G16" s="20">
        <v>0</v>
      </c>
      <c r="H16" s="45">
        <v>98803000000</v>
      </c>
      <c r="I16" s="23">
        <v>1</v>
      </c>
    </row>
    <row r="17" spans="2:11" x14ac:dyDescent="0.25">
      <c r="B17" s="13" t="s">
        <v>16</v>
      </c>
      <c r="C17" s="46" t="s">
        <v>37</v>
      </c>
      <c r="D17" s="19">
        <f>+D18</f>
        <v>62698000000</v>
      </c>
      <c r="E17" s="19">
        <f>+E18</f>
        <v>59725000000</v>
      </c>
      <c r="F17" s="23">
        <f t="shared" si="1"/>
        <v>-4.7417780471466386E-2</v>
      </c>
      <c r="G17" s="19">
        <f t="shared" ref="G17" si="5">+G18</f>
        <v>428000000</v>
      </c>
      <c r="H17" s="19">
        <f>+H18</f>
        <v>462000000</v>
      </c>
      <c r="I17" s="23">
        <f t="shared" si="2"/>
        <v>7.9439252336448662E-2</v>
      </c>
    </row>
    <row r="18" spans="2:11" x14ac:dyDescent="0.25">
      <c r="B18" s="8" t="s">
        <v>30</v>
      </c>
      <c r="C18" s="42" t="s">
        <v>5</v>
      </c>
      <c r="D18" s="20">
        <v>62698000000</v>
      </c>
      <c r="E18" s="20">
        <v>59725000000</v>
      </c>
      <c r="F18" s="23">
        <f t="shared" si="1"/>
        <v>-4.7417780471466386E-2</v>
      </c>
      <c r="G18" s="20">
        <v>428000000</v>
      </c>
      <c r="H18" s="45">
        <v>462000000</v>
      </c>
      <c r="I18" s="23">
        <f t="shared" si="2"/>
        <v>7.9439252336448662E-2</v>
      </c>
    </row>
    <row r="19" spans="2:11" ht="30" x14ac:dyDescent="0.25">
      <c r="B19" s="13" t="s">
        <v>38</v>
      </c>
      <c r="C19" s="46" t="s">
        <v>6</v>
      </c>
      <c r="D19" s="19">
        <f>+D20+D21</f>
        <v>20774000000</v>
      </c>
      <c r="E19" s="19">
        <f>+E20+E21</f>
        <v>27018000000</v>
      </c>
      <c r="F19" s="23">
        <f t="shared" si="1"/>
        <v>0.30056801771445074</v>
      </c>
      <c r="G19" s="19">
        <f t="shared" ref="G19" si="6">+G20+G21</f>
        <v>600000000</v>
      </c>
      <c r="H19" s="19">
        <f>+H20+H21</f>
        <v>619000000</v>
      </c>
      <c r="I19" s="23">
        <f t="shared" si="2"/>
        <v>3.1666666666666732E-2</v>
      </c>
    </row>
    <row r="20" spans="2:11" x14ac:dyDescent="0.25">
      <c r="B20" s="8" t="s">
        <v>31</v>
      </c>
      <c r="C20" s="42" t="s">
        <v>7</v>
      </c>
      <c r="D20" s="47">
        <v>8403000000</v>
      </c>
      <c r="E20" s="20">
        <v>8656000000</v>
      </c>
      <c r="F20" s="23">
        <f t="shared" si="1"/>
        <v>3.0108294656670198E-2</v>
      </c>
      <c r="G20" s="20">
        <v>520000000</v>
      </c>
      <c r="H20" s="45">
        <v>536000000</v>
      </c>
      <c r="I20" s="23">
        <f t="shared" si="2"/>
        <v>3.076923076923066E-2</v>
      </c>
    </row>
    <row r="21" spans="2:11" x14ac:dyDescent="0.25">
      <c r="B21" s="8" t="s">
        <v>32</v>
      </c>
      <c r="C21" s="42" t="s">
        <v>2</v>
      </c>
      <c r="D21" s="47">
        <v>12371000000</v>
      </c>
      <c r="E21" s="20">
        <v>18362000000</v>
      </c>
      <c r="F21" s="23">
        <f t="shared" si="1"/>
        <v>0.48427774634225207</v>
      </c>
      <c r="G21" s="20">
        <v>80000000</v>
      </c>
      <c r="H21" s="45">
        <v>83000000</v>
      </c>
      <c r="I21" s="23">
        <f t="shared" si="2"/>
        <v>3.7500000000000089E-2</v>
      </c>
    </row>
    <row r="22" spans="2:11" ht="21" customHeight="1" x14ac:dyDescent="0.25">
      <c r="B22" s="71" t="s">
        <v>10</v>
      </c>
      <c r="C22" s="72"/>
      <c r="D22" s="25">
        <f>+D5+D8+D11+D17+D19</f>
        <v>8842715000000</v>
      </c>
      <c r="E22" s="48">
        <f>+E5+E8+E11+E17+E19</f>
        <v>9345717000000</v>
      </c>
      <c r="F22" s="30">
        <f>(E22/D22)-1</f>
        <v>5.6883208381136363E-2</v>
      </c>
      <c r="G22" s="48">
        <f>+G5+G8+G11+G17+G19</f>
        <v>1061019000000</v>
      </c>
      <c r="H22" s="48">
        <f>+H5+H8+H11+H17+H19</f>
        <v>1261495000000</v>
      </c>
      <c r="I22" s="30">
        <f>(H22/G22)-1</f>
        <v>0.18894666353759915</v>
      </c>
    </row>
    <row r="23" spans="2:11" x14ac:dyDescent="0.25">
      <c r="B23" s="7"/>
      <c r="C23" s="49"/>
      <c r="D23" s="26"/>
      <c r="E23" s="50"/>
      <c r="F23" s="51"/>
      <c r="G23" s="50"/>
      <c r="H23" s="50"/>
      <c r="I23" s="52"/>
    </row>
    <row r="24" spans="2:11" ht="22.5" customHeight="1" x14ac:dyDescent="0.25">
      <c r="B24" s="64" t="s">
        <v>41</v>
      </c>
      <c r="C24" s="65"/>
      <c r="D24" s="65"/>
      <c r="E24" s="65"/>
      <c r="F24" s="65"/>
      <c r="G24" s="65"/>
      <c r="H24" s="65"/>
      <c r="I24" s="66"/>
    </row>
    <row r="25" spans="2:11" x14ac:dyDescent="0.25">
      <c r="B25" s="12" t="s">
        <v>34</v>
      </c>
      <c r="C25" s="16" t="s">
        <v>0</v>
      </c>
      <c r="D25" s="12">
        <v>2019</v>
      </c>
      <c r="E25" s="12">
        <v>2020</v>
      </c>
      <c r="F25" s="12" t="s">
        <v>39</v>
      </c>
      <c r="G25" s="12">
        <v>2019</v>
      </c>
      <c r="H25" s="12">
        <v>2020</v>
      </c>
      <c r="I25" s="15" t="s">
        <v>39</v>
      </c>
    </row>
    <row r="26" spans="2:11" ht="45" x14ac:dyDescent="0.25">
      <c r="B26" s="6">
        <v>1501</v>
      </c>
      <c r="C26" s="42" t="s">
        <v>42</v>
      </c>
      <c r="D26" s="20">
        <v>223942800000</v>
      </c>
      <c r="E26" s="21">
        <v>261955226159</v>
      </c>
      <c r="F26" s="24">
        <f>(E26/D26)-1</f>
        <v>0.1697416758163246</v>
      </c>
      <c r="G26" s="21">
        <v>0</v>
      </c>
      <c r="H26" s="21">
        <v>0</v>
      </c>
      <c r="I26" s="24">
        <v>0</v>
      </c>
      <c r="J26" s="53"/>
      <c r="K26" s="54"/>
    </row>
    <row r="27" spans="2:11" ht="30" x14ac:dyDescent="0.25">
      <c r="B27" s="6">
        <v>1505</v>
      </c>
      <c r="C27" s="42" t="s">
        <v>45</v>
      </c>
      <c r="D27" s="20">
        <v>10000000000</v>
      </c>
      <c r="E27" s="21"/>
      <c r="F27" s="24">
        <f t="shared" ref="F27:F28" si="7">(E27/D27)-1</f>
        <v>-1</v>
      </c>
      <c r="G27" s="21">
        <v>9000000000</v>
      </c>
      <c r="H27" s="21">
        <v>12530688032</v>
      </c>
      <c r="I27" s="24">
        <f t="shared" ref="I27:I28" si="8">(H27/G27)-1</f>
        <v>0.3922986702222222</v>
      </c>
    </row>
    <row r="28" spans="2:11" ht="45" x14ac:dyDescent="0.25">
      <c r="B28" s="6">
        <v>1599</v>
      </c>
      <c r="C28" s="42" t="s">
        <v>43</v>
      </c>
      <c r="D28" s="20">
        <v>1150000000</v>
      </c>
      <c r="E28" s="21">
        <v>1000000000</v>
      </c>
      <c r="F28" s="24">
        <f t="shared" si="7"/>
        <v>-0.13043478260869568</v>
      </c>
      <c r="G28" s="21">
        <v>4000000000</v>
      </c>
      <c r="H28" s="21"/>
      <c r="I28" s="24">
        <f t="shared" si="8"/>
        <v>-1</v>
      </c>
    </row>
    <row r="29" spans="2:11" x14ac:dyDescent="0.25">
      <c r="B29" s="67" t="s">
        <v>44</v>
      </c>
      <c r="C29" s="67"/>
      <c r="D29" s="25">
        <f>SUM(D26:D28)</f>
        <v>235092800000</v>
      </c>
      <c r="E29" s="25">
        <f>SUM(E26:E28)</f>
        <v>262955226159</v>
      </c>
      <c r="F29" s="30">
        <f>(E29/D29)-1</f>
        <v>0.1185167140763137</v>
      </c>
      <c r="G29" s="25">
        <f>SUM(G26:G28)</f>
        <v>13000000000</v>
      </c>
      <c r="H29" s="25">
        <f>SUM(H26:H28)</f>
        <v>12530688032</v>
      </c>
      <c r="I29" s="30">
        <f>(H29/G29)-1</f>
        <v>-3.6100920615384613E-2</v>
      </c>
    </row>
    <row r="30" spans="2:11" ht="6.75" customHeight="1" x14ac:dyDescent="0.25">
      <c r="B30" s="7"/>
      <c r="C30" s="49"/>
      <c r="D30" s="26"/>
      <c r="E30" s="50"/>
      <c r="F30" s="51"/>
      <c r="G30" s="50"/>
      <c r="H30" s="50"/>
      <c r="I30" s="32"/>
    </row>
    <row r="31" spans="2:11" ht="19.5" customHeight="1" x14ac:dyDescent="0.25">
      <c r="B31" s="68" t="s">
        <v>46</v>
      </c>
      <c r="C31" s="68"/>
      <c r="D31" s="27">
        <f>D22+D29</f>
        <v>9077807800000</v>
      </c>
      <c r="E31" s="27">
        <f>E22+E29</f>
        <v>9608672226159</v>
      </c>
      <c r="F31" s="28">
        <f>(E31/D31)-1</f>
        <v>5.8479363945004526E-2</v>
      </c>
      <c r="G31" s="27">
        <f>G22+G29</f>
        <v>1074019000000</v>
      </c>
      <c r="H31" s="27">
        <f>H22+H29</f>
        <v>1274025688032</v>
      </c>
      <c r="I31" s="31">
        <f>(H31/G31)-1</f>
        <v>0.18622267206818499</v>
      </c>
    </row>
    <row r="32" spans="2:11" x14ac:dyDescent="0.25">
      <c r="B32" s="7"/>
      <c r="C32" s="49"/>
      <c r="D32" s="26"/>
      <c r="E32" s="50"/>
      <c r="F32" s="51"/>
      <c r="G32" s="50"/>
      <c r="H32" s="50"/>
      <c r="I32" s="52"/>
    </row>
    <row r="33" spans="2:9" x14ac:dyDescent="0.25">
      <c r="B33" s="7"/>
      <c r="C33" s="49"/>
      <c r="D33" s="26"/>
      <c r="E33" s="50"/>
      <c r="F33" s="51"/>
      <c r="G33" s="50"/>
      <c r="H33" s="50"/>
      <c r="I33" s="52"/>
    </row>
    <row r="34" spans="2:9" x14ac:dyDescent="0.25">
      <c r="B34" s="7"/>
      <c r="C34" s="49"/>
      <c r="D34" s="26"/>
      <c r="E34" s="50"/>
      <c r="F34" s="51"/>
      <c r="G34" s="50"/>
      <c r="H34" s="50"/>
      <c r="I34" s="52"/>
    </row>
    <row r="35" spans="2:9" x14ac:dyDescent="0.25">
      <c r="B35" s="7"/>
      <c r="C35" s="49"/>
      <c r="D35" s="26"/>
      <c r="E35" s="50"/>
      <c r="F35" s="51"/>
      <c r="G35" s="50"/>
      <c r="H35" s="50"/>
      <c r="I35" s="52"/>
    </row>
    <row r="36" spans="2:9" x14ac:dyDescent="0.25">
      <c r="B36" s="67" t="s">
        <v>50</v>
      </c>
      <c r="C36" s="67"/>
      <c r="D36" s="67"/>
      <c r="E36" s="67"/>
      <c r="F36" s="67"/>
      <c r="G36" s="50"/>
      <c r="H36" s="50"/>
      <c r="I36" s="52"/>
    </row>
    <row r="37" spans="2:9" x14ac:dyDescent="0.25">
      <c r="B37" s="76" t="s">
        <v>47</v>
      </c>
      <c r="C37" s="77"/>
      <c r="D37" s="77"/>
      <c r="E37" s="77"/>
      <c r="F37" s="78"/>
      <c r="G37" s="69"/>
      <c r="H37" s="69"/>
      <c r="I37" s="33"/>
    </row>
    <row r="38" spans="2:9" x14ac:dyDescent="0.25">
      <c r="B38" s="12" t="s">
        <v>34</v>
      </c>
      <c r="C38" s="16" t="s">
        <v>0</v>
      </c>
      <c r="D38" s="12">
        <v>2019</v>
      </c>
      <c r="E38" s="12">
        <v>2020</v>
      </c>
      <c r="F38" s="12" t="s">
        <v>39</v>
      </c>
      <c r="G38" s="34"/>
      <c r="H38" s="34"/>
      <c r="I38" s="35"/>
    </row>
    <row r="39" spans="2:9" x14ac:dyDescent="0.25">
      <c r="B39" s="14" t="s">
        <v>12</v>
      </c>
      <c r="C39" s="55" t="s">
        <v>1</v>
      </c>
      <c r="D39" s="21">
        <f>D5+G5</f>
        <v>6707930000000</v>
      </c>
      <c r="E39" s="21">
        <f>+E5+H5</f>
        <v>6901106000000</v>
      </c>
      <c r="F39" s="62">
        <f>(E39/D39)-1</f>
        <v>2.879815382688844E-2</v>
      </c>
      <c r="G39" s="56"/>
      <c r="H39" s="56"/>
      <c r="I39" s="57"/>
    </row>
    <row r="40" spans="2:9" x14ac:dyDescent="0.25">
      <c r="B40" s="14" t="s">
        <v>11</v>
      </c>
      <c r="C40" s="55" t="s">
        <v>15</v>
      </c>
      <c r="D40" s="21">
        <f>+D8+G8</f>
        <v>1760479000000</v>
      </c>
      <c r="E40" s="21">
        <f>+E8+H8</f>
        <v>1844465000000</v>
      </c>
      <c r="F40" s="62">
        <f t="shared" ref="F40:F43" si="9">(E40/D40)-1</f>
        <v>4.7706334469198364E-2</v>
      </c>
      <c r="G40" s="56"/>
      <c r="H40" s="56"/>
      <c r="I40" s="57"/>
    </row>
    <row r="41" spans="2:9" x14ac:dyDescent="0.25">
      <c r="B41" s="14" t="s">
        <v>13</v>
      </c>
      <c r="C41" s="55" t="s">
        <v>36</v>
      </c>
      <c r="D41" s="21">
        <f>+D11+G11</f>
        <v>1350825000000</v>
      </c>
      <c r="E41" s="21">
        <f>+E11+H11</f>
        <v>1773817000000</v>
      </c>
      <c r="F41" s="62">
        <f t="shared" si="9"/>
        <v>0.31313604649010784</v>
      </c>
      <c r="G41" s="50"/>
      <c r="H41" s="50"/>
      <c r="I41" s="52"/>
    </row>
    <row r="42" spans="2:9" x14ac:dyDescent="0.25">
      <c r="B42" s="14" t="s">
        <v>16</v>
      </c>
      <c r="C42" s="58" t="s">
        <v>37</v>
      </c>
      <c r="D42" s="21">
        <f>+D17+G17</f>
        <v>63126000000</v>
      </c>
      <c r="E42" s="21">
        <f>+E17+H17</f>
        <v>60187000000</v>
      </c>
      <c r="F42" s="62">
        <f t="shared" si="9"/>
        <v>-4.6557678294205207E-2</v>
      </c>
      <c r="G42" s="50"/>
      <c r="H42" s="50"/>
      <c r="I42" s="52"/>
    </row>
    <row r="43" spans="2:9" ht="30" x14ac:dyDescent="0.25">
      <c r="B43" s="14" t="s">
        <v>38</v>
      </c>
      <c r="C43" s="58" t="s">
        <v>6</v>
      </c>
      <c r="D43" s="21">
        <f>+D19+G19</f>
        <v>21374000000</v>
      </c>
      <c r="E43" s="21">
        <f>+E19+H19</f>
        <v>27637000000</v>
      </c>
      <c r="F43" s="62">
        <f t="shared" si="9"/>
        <v>0.29301955647047806</v>
      </c>
      <c r="G43" s="50"/>
      <c r="H43" s="50"/>
      <c r="I43" s="52"/>
    </row>
    <row r="44" spans="2:9" ht="20.25" customHeight="1" x14ac:dyDescent="0.25">
      <c r="B44" s="74" t="s">
        <v>44</v>
      </c>
      <c r="C44" s="75"/>
      <c r="D44" s="27">
        <f>SUM(D39:D43)</f>
        <v>9903734000000</v>
      </c>
      <c r="E44" s="27">
        <f>SUM(E39:E43)</f>
        <v>10607212000000</v>
      </c>
      <c r="F44" s="31">
        <f>(E44/D44)-1</f>
        <v>7.103159273058024E-2</v>
      </c>
      <c r="G44" s="50"/>
      <c r="H44" s="50"/>
      <c r="I44" s="52"/>
    </row>
    <row r="45" spans="2:9" x14ac:dyDescent="0.25">
      <c r="B45" s="7"/>
      <c r="C45" s="49"/>
      <c r="D45" s="26"/>
      <c r="E45" s="50"/>
      <c r="F45" s="59"/>
      <c r="G45" s="50"/>
      <c r="H45" s="50"/>
      <c r="I45" s="52"/>
    </row>
    <row r="46" spans="2:9" ht="15" customHeight="1" x14ac:dyDescent="0.25">
      <c r="B46" s="74" t="s">
        <v>48</v>
      </c>
      <c r="C46" s="79"/>
      <c r="D46" s="79"/>
      <c r="E46" s="79"/>
      <c r="F46" s="75"/>
      <c r="G46" s="50"/>
      <c r="H46" s="50"/>
      <c r="I46" s="52"/>
    </row>
    <row r="47" spans="2:9" ht="19.5" customHeight="1" x14ac:dyDescent="0.25">
      <c r="B47" s="12" t="s">
        <v>34</v>
      </c>
      <c r="C47" s="16" t="s">
        <v>0</v>
      </c>
      <c r="D47" s="12">
        <v>2019</v>
      </c>
      <c r="E47" s="12">
        <v>2020</v>
      </c>
      <c r="F47" s="12" t="s">
        <v>39</v>
      </c>
      <c r="G47" s="50"/>
      <c r="H47" s="50"/>
      <c r="I47" s="52"/>
    </row>
    <row r="48" spans="2:9" ht="45" x14ac:dyDescent="0.25">
      <c r="B48" s="6">
        <v>1501</v>
      </c>
      <c r="C48" s="42" t="s">
        <v>42</v>
      </c>
      <c r="D48" s="21">
        <f t="shared" ref="D48:E50" si="10">+D26+G26</f>
        <v>223942800000</v>
      </c>
      <c r="E48" s="21">
        <f t="shared" si="10"/>
        <v>261955226159</v>
      </c>
      <c r="F48" s="62">
        <f>(E48/D48)-1</f>
        <v>0.1697416758163246</v>
      </c>
      <c r="G48" s="50"/>
      <c r="H48" s="50"/>
      <c r="I48" s="52"/>
    </row>
    <row r="49" spans="2:9" ht="30" x14ac:dyDescent="0.25">
      <c r="B49" s="6">
        <v>1505</v>
      </c>
      <c r="C49" s="42" t="s">
        <v>45</v>
      </c>
      <c r="D49" s="21">
        <f t="shared" si="10"/>
        <v>19000000000</v>
      </c>
      <c r="E49" s="21">
        <f t="shared" si="10"/>
        <v>12530688032</v>
      </c>
      <c r="F49" s="62">
        <f t="shared" ref="F49:F50" si="11">(E49/D49)-1</f>
        <v>-0.34049010357894738</v>
      </c>
      <c r="G49" s="50"/>
      <c r="H49" s="50"/>
      <c r="I49" s="52"/>
    </row>
    <row r="50" spans="2:9" ht="45" x14ac:dyDescent="0.25">
      <c r="B50" s="6">
        <v>1599</v>
      </c>
      <c r="C50" s="42" t="s">
        <v>43</v>
      </c>
      <c r="D50" s="21">
        <f t="shared" si="10"/>
        <v>5150000000</v>
      </c>
      <c r="E50" s="21">
        <f t="shared" si="10"/>
        <v>1000000000</v>
      </c>
      <c r="F50" s="62">
        <f t="shared" si="11"/>
        <v>-0.80582524271844658</v>
      </c>
      <c r="G50" s="50"/>
      <c r="H50" s="50"/>
      <c r="I50" s="52"/>
    </row>
    <row r="51" spans="2:9" ht="18.75" customHeight="1" x14ac:dyDescent="0.25">
      <c r="B51" s="74" t="s">
        <v>44</v>
      </c>
      <c r="C51" s="75"/>
      <c r="D51" s="27">
        <f>SUM(D48:D50)</f>
        <v>248092800000</v>
      </c>
      <c r="E51" s="27">
        <f>SUM(E48:E50)</f>
        <v>275485914191</v>
      </c>
      <c r="F51" s="31">
        <f>(E51/D51)-1</f>
        <v>0.11041478910714053</v>
      </c>
      <c r="G51" s="50"/>
      <c r="H51" s="50"/>
      <c r="I51" s="52"/>
    </row>
    <row r="52" spans="2:9" ht="27" customHeight="1" x14ac:dyDescent="0.25">
      <c r="B52" s="74" t="s">
        <v>46</v>
      </c>
      <c r="C52" s="75"/>
      <c r="D52" s="27">
        <f>+D51+D44</f>
        <v>10151826800000</v>
      </c>
      <c r="E52" s="27">
        <f>+E51+E44</f>
        <v>10882697914191</v>
      </c>
      <c r="F52" s="31">
        <f>(E52/D52)-1</f>
        <v>7.1994048814051803E-2</v>
      </c>
      <c r="G52" s="50"/>
      <c r="H52" s="50"/>
      <c r="I52" s="52"/>
    </row>
    <row r="53" spans="2:9" x14ac:dyDescent="0.25">
      <c r="B53" s="7"/>
      <c r="C53" s="49"/>
      <c r="D53" s="26"/>
      <c r="E53" s="50"/>
      <c r="F53" s="51"/>
      <c r="G53" s="50"/>
      <c r="H53" s="50"/>
      <c r="I53" s="52"/>
    </row>
    <row r="54" spans="2:9" x14ac:dyDescent="0.25">
      <c r="B54" s="73" t="s">
        <v>52</v>
      </c>
      <c r="C54" s="73"/>
      <c r="D54" s="73"/>
      <c r="E54" s="73"/>
      <c r="F54" s="73"/>
      <c r="G54" s="50"/>
      <c r="H54" s="50"/>
      <c r="I54" s="52"/>
    </row>
    <row r="55" spans="2:9" x14ac:dyDescent="0.25">
      <c r="B55" s="63"/>
      <c r="C55" s="63"/>
      <c r="D55" s="63"/>
      <c r="E55" s="63"/>
      <c r="F55" s="63"/>
      <c r="G55" s="50"/>
      <c r="H55" s="50"/>
      <c r="I55" s="52"/>
    </row>
    <row r="56" spans="2:9" x14ac:dyDescent="0.25">
      <c r="B56" s="73" t="s">
        <v>51</v>
      </c>
      <c r="C56" s="73"/>
      <c r="D56" s="73"/>
      <c r="E56" s="73"/>
      <c r="F56" s="73"/>
      <c r="G56" s="50"/>
      <c r="H56" s="50"/>
      <c r="I56" s="52"/>
    </row>
    <row r="57" spans="2:9" x14ac:dyDescent="0.25">
      <c r="B57" s="7"/>
      <c r="C57" s="49"/>
      <c r="D57" s="26"/>
      <c r="E57" s="50"/>
      <c r="F57" s="51"/>
      <c r="G57" s="50"/>
      <c r="H57" s="50"/>
      <c r="I57" s="52"/>
    </row>
    <row r="58" spans="2:9" x14ac:dyDescent="0.25">
      <c r="B58" s="7"/>
      <c r="C58" s="49"/>
      <c r="D58" s="26"/>
      <c r="E58" s="50"/>
      <c r="F58" s="51"/>
      <c r="G58" s="50"/>
      <c r="H58" s="50"/>
      <c r="I58" s="52"/>
    </row>
    <row r="59" spans="2:9" x14ac:dyDescent="0.25">
      <c r="B59" s="7"/>
      <c r="C59" s="49"/>
      <c r="D59" s="26"/>
      <c r="E59" s="50"/>
      <c r="F59" s="51"/>
      <c r="G59" s="50"/>
      <c r="H59" s="50"/>
      <c r="I59" s="52"/>
    </row>
    <row r="60" spans="2:9" x14ac:dyDescent="0.25">
      <c r="B60" s="7"/>
      <c r="C60" s="49"/>
      <c r="D60" s="26"/>
      <c r="E60" s="50"/>
      <c r="F60" s="51"/>
      <c r="G60" s="50"/>
      <c r="H60" s="50"/>
      <c r="I60" s="52"/>
    </row>
    <row r="61" spans="2:9" x14ac:dyDescent="0.25">
      <c r="B61" s="7"/>
      <c r="C61" s="49"/>
      <c r="D61" s="26"/>
      <c r="E61" s="50"/>
      <c r="F61" s="51"/>
      <c r="G61" s="50"/>
      <c r="H61" s="50"/>
      <c r="I61" s="52"/>
    </row>
    <row r="62" spans="2:9" x14ac:dyDescent="0.25">
      <c r="B62" s="7"/>
      <c r="C62" s="49"/>
      <c r="D62" s="26"/>
      <c r="E62" s="50"/>
      <c r="F62" s="51"/>
      <c r="G62" s="50"/>
      <c r="H62" s="50"/>
      <c r="I62" s="52"/>
    </row>
    <row r="63" spans="2:9" x14ac:dyDescent="0.25">
      <c r="B63" s="7"/>
      <c r="C63" s="49"/>
      <c r="D63" s="26"/>
      <c r="E63" s="50"/>
      <c r="F63" s="51"/>
      <c r="G63" s="50"/>
      <c r="H63" s="50"/>
      <c r="I63" s="52"/>
    </row>
    <row r="64" spans="2:9" x14ac:dyDescent="0.25">
      <c r="B64" s="7"/>
      <c r="C64" s="49"/>
      <c r="D64" s="26"/>
      <c r="E64" s="50"/>
      <c r="F64" s="51"/>
      <c r="G64" s="50"/>
      <c r="H64" s="50"/>
      <c r="I64" s="52"/>
    </row>
    <row r="65" spans="2:9" x14ac:dyDescent="0.25">
      <c r="B65" s="7"/>
      <c r="C65" s="49"/>
      <c r="D65" s="26"/>
      <c r="E65" s="50"/>
      <c r="F65" s="51"/>
      <c r="G65" s="50"/>
      <c r="H65" s="50"/>
      <c r="I65" s="52"/>
    </row>
    <row r="66" spans="2:9" x14ac:dyDescent="0.25">
      <c r="B66" s="7"/>
      <c r="C66" s="49"/>
      <c r="D66" s="26"/>
      <c r="E66" s="50"/>
      <c r="F66" s="51"/>
      <c r="G66" s="50"/>
      <c r="H66" s="50"/>
      <c r="I66" s="52"/>
    </row>
    <row r="67" spans="2:9" x14ac:dyDescent="0.25">
      <c r="B67" s="7"/>
      <c r="C67" s="49"/>
      <c r="D67" s="26"/>
      <c r="E67" s="50"/>
      <c r="F67" s="51"/>
      <c r="G67" s="50"/>
      <c r="H67" s="50"/>
      <c r="I67" s="52"/>
    </row>
    <row r="68" spans="2:9" x14ac:dyDescent="0.25">
      <c r="B68" s="7"/>
      <c r="C68" s="49"/>
      <c r="D68" s="26"/>
      <c r="E68" s="50"/>
      <c r="F68" s="51"/>
      <c r="G68" s="50"/>
      <c r="H68" s="50"/>
      <c r="I68" s="52"/>
    </row>
    <row r="69" spans="2:9" x14ac:dyDescent="0.25">
      <c r="B69" s="7"/>
      <c r="C69" s="49"/>
      <c r="D69" s="26"/>
      <c r="E69" s="50"/>
      <c r="F69" s="51"/>
      <c r="G69" s="50"/>
      <c r="H69" s="50"/>
      <c r="I69" s="52"/>
    </row>
    <row r="70" spans="2:9" x14ac:dyDescent="0.25">
      <c r="B70" s="7"/>
      <c r="C70" s="49"/>
      <c r="D70" s="26"/>
      <c r="E70" s="50"/>
      <c r="F70" s="51"/>
      <c r="G70" s="50"/>
      <c r="H70" s="50"/>
      <c r="I70" s="52"/>
    </row>
    <row r="71" spans="2:9" x14ac:dyDescent="0.25">
      <c r="B71" s="7"/>
      <c r="C71" s="49"/>
      <c r="D71" s="26"/>
      <c r="E71" s="50"/>
      <c r="F71" s="51"/>
      <c r="G71" s="50"/>
      <c r="H71" s="50"/>
      <c r="I71" s="52"/>
    </row>
    <row r="72" spans="2:9" x14ac:dyDescent="0.25">
      <c r="B72" s="7"/>
      <c r="C72" s="49"/>
      <c r="D72" s="26"/>
      <c r="E72" s="50"/>
      <c r="F72" s="51"/>
      <c r="G72" s="50"/>
      <c r="H72" s="50"/>
      <c r="I72" s="52"/>
    </row>
    <row r="73" spans="2:9" x14ac:dyDescent="0.25">
      <c r="B73" s="7"/>
      <c r="C73" s="49"/>
      <c r="D73" s="26"/>
      <c r="E73" s="50"/>
      <c r="F73" s="51"/>
      <c r="G73" s="50"/>
      <c r="H73" s="50"/>
      <c r="I73" s="52"/>
    </row>
    <row r="78" spans="2:9" x14ac:dyDescent="0.25">
      <c r="B78" s="4">
        <v>1400000000</v>
      </c>
      <c r="C78" s="9" t="s">
        <v>14</v>
      </c>
      <c r="D78" s="2"/>
    </row>
    <row r="79" spans="2:9" x14ac:dyDescent="0.25">
      <c r="B79" s="4"/>
      <c r="C79" s="10">
        <v>500000000</v>
      </c>
      <c r="D79" s="3"/>
    </row>
    <row r="80" spans="2:9" x14ac:dyDescent="0.25">
      <c r="B80" s="4">
        <v>1077718088</v>
      </c>
      <c r="C80" s="10">
        <v>900000000</v>
      </c>
      <c r="D80" s="3"/>
    </row>
    <row r="81" spans="2:4" x14ac:dyDescent="0.25">
      <c r="B81" s="4"/>
      <c r="C81" s="10"/>
      <c r="D81" s="3"/>
    </row>
    <row r="82" spans="2:4" x14ac:dyDescent="0.25">
      <c r="B82" s="4">
        <f>+B78-B80</f>
        <v>322281912</v>
      </c>
      <c r="C82" s="10">
        <v>1000000000</v>
      </c>
      <c r="D82" s="3"/>
    </row>
    <row r="83" spans="2:4" x14ac:dyDescent="0.25">
      <c r="C83" s="10">
        <v>500000000</v>
      </c>
      <c r="D83" s="3"/>
    </row>
    <row r="84" spans="2:4" x14ac:dyDescent="0.25">
      <c r="C84" s="10">
        <v>500000000</v>
      </c>
      <c r="D84" s="3"/>
    </row>
    <row r="85" spans="2:4" x14ac:dyDescent="0.25">
      <c r="C85" s="10">
        <v>500000000</v>
      </c>
      <c r="D85" s="3"/>
    </row>
    <row r="86" spans="2:4" x14ac:dyDescent="0.25">
      <c r="B86" s="4">
        <v>4300000000</v>
      </c>
      <c r="C86" s="10"/>
      <c r="D86" s="3"/>
    </row>
    <row r="87" spans="2:4" x14ac:dyDescent="0.25">
      <c r="C87" s="11">
        <v>400000000</v>
      </c>
      <c r="D87" s="3"/>
    </row>
  </sheetData>
  <mergeCells count="16">
    <mergeCell ref="B54:F54"/>
    <mergeCell ref="B56:F56"/>
    <mergeCell ref="B52:C52"/>
    <mergeCell ref="B51:C51"/>
    <mergeCell ref="B37:F37"/>
    <mergeCell ref="B46:F46"/>
    <mergeCell ref="B44:C44"/>
    <mergeCell ref="B24:I24"/>
    <mergeCell ref="B29:C29"/>
    <mergeCell ref="B31:C31"/>
    <mergeCell ref="G37:H37"/>
    <mergeCell ref="B2:I2"/>
    <mergeCell ref="B22:C22"/>
    <mergeCell ref="D3:E3"/>
    <mergeCell ref="G3:H3"/>
    <mergeCell ref="B36:F36"/>
  </mergeCells>
  <pageMargins left="0.7" right="0.7" top="0.75" bottom="0.75" header="0.3" footer="0.3"/>
  <pageSetup scale="63" fitToHeight="0" orientation="landscape" r:id="rId1"/>
  <rowBreaks count="3" manualBreakCount="3">
    <brk id="33" max="8" man="1"/>
    <brk id="60" max="8" man="1"/>
    <brk id="81" max="16383" man="1"/>
  </rowBreaks>
  <ignoredErrors>
    <ignoredError sqref="B17:B21 B5:B15 B39:B43" numberStoredAsText="1"/>
    <ignoredError sqref="F27:F28 I28 E49:E50 G5:H5 G11:H11" emptyCellReference="1"/>
    <ignoredError sqref="D29 G29:I29" formulaRange="1"/>
    <ignoredError sqref="E29" formulaRange="1" emptyCellReference="1"/>
    <ignoredError sqref="F29" formula="1" formulaRange="1"/>
    <ignoredError sqref="F30:F31 F11 F8 F5 F22:H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D9C2-6029-4149-B582-6186105A35A0}">
  <dimension ref="B1:E40"/>
  <sheetViews>
    <sheetView tabSelected="1" zoomScaleNormal="100" zoomScaleSheetLayoutView="106" workbookViewId="0">
      <selection activeCell="D5" sqref="D5"/>
    </sheetView>
  </sheetViews>
  <sheetFormatPr baseColWidth="10" defaultRowHeight="15" x14ac:dyDescent="0.25"/>
  <cols>
    <col min="1" max="1" width="4.85546875" style="82" customWidth="1"/>
    <col min="2" max="2" width="14.140625" style="87" bestFit="1" customWidth="1"/>
    <col min="3" max="3" width="50.5703125" style="88" customWidth="1"/>
    <col min="4" max="4" width="26.5703125" style="82" customWidth="1"/>
    <col min="5" max="5" width="22.7109375" style="82" customWidth="1"/>
    <col min="6" max="6" width="28.85546875" style="82" customWidth="1"/>
    <col min="7" max="7" width="14.140625" style="82" bestFit="1" customWidth="1"/>
    <col min="8" max="16384" width="11.42578125" style="82"/>
  </cols>
  <sheetData>
    <row r="1" spans="2:5" s="82" customFormat="1" x14ac:dyDescent="0.25">
      <c r="B1" s="80"/>
      <c r="C1" s="81"/>
      <c r="D1" s="56"/>
      <c r="E1" s="56"/>
    </row>
    <row r="2" spans="2:5" s="82" customFormat="1" x14ac:dyDescent="0.25">
      <c r="B2" s="80"/>
      <c r="C2" s="81"/>
      <c r="D2" s="56"/>
      <c r="E2" s="56"/>
    </row>
    <row r="3" spans="2:5" s="82" customFormat="1" ht="15" customHeight="1" x14ac:dyDescent="0.25">
      <c r="B3" s="83" t="s">
        <v>48</v>
      </c>
      <c r="C3" s="83"/>
      <c r="D3" s="83"/>
      <c r="E3" s="56"/>
    </row>
    <row r="4" spans="2:5" s="82" customFormat="1" ht="19.5" customHeight="1" x14ac:dyDescent="0.25">
      <c r="B4" s="34" t="s">
        <v>34</v>
      </c>
      <c r="C4" s="84" t="s">
        <v>0</v>
      </c>
      <c r="D4" s="34">
        <v>2020</v>
      </c>
      <c r="E4" s="56"/>
    </row>
    <row r="5" spans="2:5" s="82" customFormat="1" ht="45" x14ac:dyDescent="0.25">
      <c r="B5" s="80">
        <v>1501</v>
      </c>
      <c r="C5" s="81" t="s">
        <v>42</v>
      </c>
      <c r="D5" s="85">
        <v>261955226159</v>
      </c>
      <c r="E5" s="56"/>
    </row>
    <row r="6" spans="2:5" s="82" customFormat="1" ht="30" x14ac:dyDescent="0.25">
      <c r="B6" s="80">
        <v>1505</v>
      </c>
      <c r="C6" s="81" t="s">
        <v>45</v>
      </c>
      <c r="D6" s="85">
        <v>12530688032</v>
      </c>
      <c r="E6" s="56"/>
    </row>
    <row r="7" spans="2:5" s="82" customFormat="1" ht="30" x14ac:dyDescent="0.25">
      <c r="B7" s="80">
        <v>1599</v>
      </c>
      <c r="C7" s="81" t="s">
        <v>43</v>
      </c>
      <c r="D7" s="85">
        <v>1000000000</v>
      </c>
      <c r="E7" s="56"/>
    </row>
    <row r="8" spans="2:5" s="82" customFormat="1" ht="18.75" customHeight="1" x14ac:dyDescent="0.25">
      <c r="B8" s="83" t="s">
        <v>44</v>
      </c>
      <c r="C8" s="83"/>
      <c r="D8" s="86">
        <f>SUM(D5:D7)</f>
        <v>275485914191</v>
      </c>
      <c r="E8" s="56"/>
    </row>
    <row r="9" spans="2:5" s="82" customFormat="1" ht="27" customHeight="1" x14ac:dyDescent="0.25">
      <c r="B9" s="83" t="s">
        <v>46</v>
      </c>
      <c r="C9" s="83"/>
      <c r="D9" s="86">
        <f>+D8</f>
        <v>275485914191</v>
      </c>
      <c r="E9" s="56"/>
    </row>
    <row r="10" spans="2:5" s="82" customFormat="1" x14ac:dyDescent="0.25">
      <c r="B10" s="80"/>
      <c r="C10" s="81"/>
      <c r="D10" s="56"/>
      <c r="E10" s="56"/>
    </row>
    <row r="11" spans="2:5" s="82" customFormat="1" x14ac:dyDescent="0.25">
      <c r="B11" s="87"/>
      <c r="C11" s="88"/>
    </row>
    <row r="12" spans="2:5" s="82" customFormat="1" x14ac:dyDescent="0.25">
      <c r="B12" s="87"/>
      <c r="C12" s="88"/>
    </row>
    <row r="13" spans="2:5" s="82" customFormat="1" x14ac:dyDescent="0.25">
      <c r="B13" s="87"/>
      <c r="C13" s="88"/>
    </row>
    <row r="14" spans="2:5" s="82" customFormat="1" x14ac:dyDescent="0.25">
      <c r="B14" s="87"/>
      <c r="C14" s="88"/>
    </row>
    <row r="15" spans="2:5" s="82" customFormat="1" x14ac:dyDescent="0.25">
      <c r="B15" s="87"/>
      <c r="C15" s="88"/>
    </row>
    <row r="16" spans="2:5" s="82" customFormat="1" x14ac:dyDescent="0.25">
      <c r="B16" s="87"/>
      <c r="C16" s="88"/>
    </row>
    <row r="17" spans="2:3" s="82" customFormat="1" x14ac:dyDescent="0.25">
      <c r="B17" s="87"/>
      <c r="C17" s="88"/>
    </row>
    <row r="18" spans="2:3" s="82" customFormat="1" x14ac:dyDescent="0.25">
      <c r="B18" s="87"/>
      <c r="C18" s="88"/>
    </row>
    <row r="19" spans="2:3" s="82" customFormat="1" x14ac:dyDescent="0.25">
      <c r="B19" s="87"/>
      <c r="C19" s="88"/>
    </row>
    <row r="20" spans="2:3" s="82" customFormat="1" x14ac:dyDescent="0.25">
      <c r="B20" s="87"/>
      <c r="C20" s="88"/>
    </row>
    <row r="21" spans="2:3" s="82" customFormat="1" x14ac:dyDescent="0.25">
      <c r="B21" s="87"/>
      <c r="C21" s="88"/>
    </row>
    <row r="22" spans="2:3" s="82" customFormat="1" x14ac:dyDescent="0.25">
      <c r="B22" s="87"/>
      <c r="C22" s="88"/>
    </row>
    <row r="23" spans="2:3" s="82" customFormat="1" x14ac:dyDescent="0.25">
      <c r="B23" s="87"/>
      <c r="C23" s="88"/>
    </row>
    <row r="24" spans="2:3" s="82" customFormat="1" x14ac:dyDescent="0.25">
      <c r="B24" s="87"/>
      <c r="C24" s="88"/>
    </row>
    <row r="25" spans="2:3" s="82" customFormat="1" x14ac:dyDescent="0.25">
      <c r="B25" s="87"/>
      <c r="C25" s="88"/>
    </row>
    <row r="26" spans="2:3" s="82" customFormat="1" x14ac:dyDescent="0.25">
      <c r="B26" s="87"/>
      <c r="C26" s="88"/>
    </row>
    <row r="27" spans="2:3" s="82" customFormat="1" x14ac:dyDescent="0.25">
      <c r="B27" s="87"/>
      <c r="C27" s="88"/>
    </row>
    <row r="28" spans="2:3" s="82" customFormat="1" x14ac:dyDescent="0.25">
      <c r="B28" s="87"/>
      <c r="C28" s="88"/>
    </row>
    <row r="29" spans="2:3" s="82" customFormat="1" x14ac:dyDescent="0.25">
      <c r="B29" s="87"/>
      <c r="C29" s="88"/>
    </row>
    <row r="30" spans="2:3" s="82" customFormat="1" x14ac:dyDescent="0.25">
      <c r="B30" s="87"/>
      <c r="C30" s="88"/>
    </row>
    <row r="31" spans="2:3" s="82" customFormat="1" x14ac:dyDescent="0.25">
      <c r="B31" s="87"/>
      <c r="C31" s="88"/>
    </row>
    <row r="32" spans="2:3" s="82" customFormat="1" x14ac:dyDescent="0.25">
      <c r="B32" s="87"/>
      <c r="C32" s="88"/>
    </row>
    <row r="33" spans="2:3" s="82" customFormat="1" x14ac:dyDescent="0.25">
      <c r="B33" s="87"/>
      <c r="C33" s="88"/>
    </row>
    <row r="34" spans="2:3" s="82" customFormat="1" x14ac:dyDescent="0.25">
      <c r="B34" s="87"/>
      <c r="C34" s="88"/>
    </row>
    <row r="35" spans="2:3" s="82" customFormat="1" x14ac:dyDescent="0.25">
      <c r="B35" s="87"/>
      <c r="C35" s="88"/>
    </row>
    <row r="36" spans="2:3" s="82" customFormat="1" x14ac:dyDescent="0.25">
      <c r="B36" s="87"/>
      <c r="C36" s="88"/>
    </row>
    <row r="37" spans="2:3" s="82" customFormat="1" x14ac:dyDescent="0.25">
      <c r="B37" s="87"/>
      <c r="C37" s="88"/>
    </row>
    <row r="38" spans="2:3" s="82" customFormat="1" x14ac:dyDescent="0.25">
      <c r="B38" s="87"/>
      <c r="C38" s="88"/>
    </row>
    <row r="39" spans="2:3" s="82" customFormat="1" x14ac:dyDescent="0.25">
      <c r="B39" s="87"/>
      <c r="C39" s="88"/>
    </row>
    <row r="40" spans="2:3" s="82" customFormat="1" x14ac:dyDescent="0.25">
      <c r="B40" s="87"/>
      <c r="C40" s="88"/>
    </row>
  </sheetData>
  <mergeCells count="3">
    <mergeCell ref="B8:C8"/>
    <mergeCell ref="B9:C9"/>
    <mergeCell ref="B3:D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0370-537A-463B-9C55-DE14D5C1AA15}">
  <dimension ref="B4:F25"/>
  <sheetViews>
    <sheetView topLeftCell="A22" workbookViewId="0">
      <selection activeCell="G11" sqref="G11"/>
    </sheetView>
  </sheetViews>
  <sheetFormatPr baseColWidth="10" defaultRowHeight="15" x14ac:dyDescent="0.25"/>
  <cols>
    <col min="6" max="6" width="11.42578125" customWidth="1"/>
  </cols>
  <sheetData>
    <row r="4" spans="2:6" x14ac:dyDescent="0.25">
      <c r="B4" s="67" t="s">
        <v>50</v>
      </c>
      <c r="C4" s="67"/>
      <c r="D4" s="67"/>
      <c r="E4" s="67"/>
      <c r="F4" s="67"/>
    </row>
    <row r="5" spans="2:6" x14ac:dyDescent="0.25">
      <c r="B5" s="76" t="s">
        <v>47</v>
      </c>
      <c r="C5" s="77"/>
      <c r="D5" s="77"/>
      <c r="E5" s="77"/>
      <c r="F5" s="78"/>
    </row>
    <row r="6" spans="2:6" x14ac:dyDescent="0.25">
      <c r="B6" s="12" t="s">
        <v>34</v>
      </c>
      <c r="C6" s="16" t="s">
        <v>0</v>
      </c>
      <c r="D6" s="12">
        <v>2019</v>
      </c>
      <c r="E6" s="12">
        <v>2020</v>
      </c>
      <c r="F6" s="12" t="s">
        <v>39</v>
      </c>
    </row>
    <row r="7" spans="2:6" ht="38.25" x14ac:dyDescent="0.25">
      <c r="B7" s="14" t="s">
        <v>12</v>
      </c>
      <c r="C7" s="55" t="s">
        <v>1</v>
      </c>
      <c r="D7" s="21" t="e">
        <f>#REF!+#REF!</f>
        <v>#REF!</v>
      </c>
      <c r="E7" s="21" t="e">
        <f>+#REF!+#REF!</f>
        <v>#REF!</v>
      </c>
      <c r="F7" s="62" t="e">
        <f>(E7/D7)-1</f>
        <v>#REF!</v>
      </c>
    </row>
    <row r="8" spans="2:6" ht="63.75" x14ac:dyDescent="0.25">
      <c r="B8" s="14" t="s">
        <v>11</v>
      </c>
      <c r="C8" s="55" t="s">
        <v>15</v>
      </c>
      <c r="D8" s="21" t="e">
        <f>+#REF!+#REF!</f>
        <v>#REF!</v>
      </c>
      <c r="E8" s="21" t="e">
        <f>+#REF!+#REF!</f>
        <v>#REF!</v>
      </c>
      <c r="F8" s="62" t="e">
        <f t="shared" ref="F8:F11" si="0">(E8/D8)-1</f>
        <v>#REF!</v>
      </c>
    </row>
    <row r="9" spans="2:6" ht="51" x14ac:dyDescent="0.25">
      <c r="B9" s="14" t="s">
        <v>13</v>
      </c>
      <c r="C9" s="55" t="s">
        <v>36</v>
      </c>
      <c r="D9" s="21" t="e">
        <f>+#REF!+#REF!</f>
        <v>#REF!</v>
      </c>
      <c r="E9" s="21" t="e">
        <f>+#REF!+#REF!</f>
        <v>#REF!</v>
      </c>
      <c r="F9" s="62" t="e">
        <f t="shared" si="0"/>
        <v>#REF!</v>
      </c>
    </row>
    <row r="10" spans="2:6" ht="45" x14ac:dyDescent="0.25">
      <c r="B10" s="14" t="s">
        <v>16</v>
      </c>
      <c r="C10" s="58" t="s">
        <v>37</v>
      </c>
      <c r="D10" s="21" t="e">
        <f>+#REF!+#REF!</f>
        <v>#REF!</v>
      </c>
      <c r="E10" s="21" t="e">
        <f>+#REF!+#REF!</f>
        <v>#REF!</v>
      </c>
      <c r="F10" s="62" t="e">
        <f t="shared" si="0"/>
        <v>#REF!</v>
      </c>
    </row>
    <row r="11" spans="2:6" ht="120" x14ac:dyDescent="0.25">
      <c r="B11" s="14" t="s">
        <v>38</v>
      </c>
      <c r="C11" s="58" t="s">
        <v>6</v>
      </c>
      <c r="D11" s="21" t="e">
        <f>+#REF!+#REF!</f>
        <v>#REF!</v>
      </c>
      <c r="E11" s="21" t="e">
        <f>+#REF!+#REF!</f>
        <v>#REF!</v>
      </c>
      <c r="F11" s="62" t="e">
        <f t="shared" si="0"/>
        <v>#REF!</v>
      </c>
    </row>
    <row r="12" spans="2:6" x14ac:dyDescent="0.25">
      <c r="B12" s="74" t="s">
        <v>44</v>
      </c>
      <c r="C12" s="75"/>
      <c r="D12" s="27" t="e">
        <f>SUM(D7:D11)</f>
        <v>#REF!</v>
      </c>
      <c r="E12" s="27" t="e">
        <f>SUM(E7:E11)</f>
        <v>#REF!</v>
      </c>
      <c r="F12" s="31" t="e">
        <f>(E12/D12)-1</f>
        <v>#REF!</v>
      </c>
    </row>
    <row r="13" spans="2:6" x14ac:dyDescent="0.25">
      <c r="B13" s="7"/>
      <c r="C13" s="49"/>
      <c r="D13" s="26"/>
      <c r="E13" s="50"/>
      <c r="F13" s="59"/>
    </row>
    <row r="14" spans="2:6" x14ac:dyDescent="0.25">
      <c r="B14" s="74" t="s">
        <v>48</v>
      </c>
      <c r="C14" s="79"/>
      <c r="D14" s="79"/>
      <c r="E14" s="79"/>
      <c r="F14" s="75"/>
    </row>
    <row r="15" spans="2:6" x14ac:dyDescent="0.25">
      <c r="B15" s="12" t="s">
        <v>34</v>
      </c>
      <c r="C15" s="16" t="s">
        <v>0</v>
      </c>
      <c r="D15" s="12">
        <v>2019</v>
      </c>
      <c r="E15" s="12">
        <v>2020</v>
      </c>
      <c r="F15" s="12" t="s">
        <v>39</v>
      </c>
    </row>
    <row r="16" spans="2:6" ht="210" x14ac:dyDescent="0.25">
      <c r="B16" s="6">
        <v>1501</v>
      </c>
      <c r="C16" s="42" t="s">
        <v>42</v>
      </c>
      <c r="D16" s="21" t="e">
        <f>+#REF!+#REF!</f>
        <v>#REF!</v>
      </c>
      <c r="E16" s="21" t="e">
        <f>+#REF!+#REF!</f>
        <v>#REF!</v>
      </c>
      <c r="F16" s="62" t="e">
        <f>(E16/D16)-1</f>
        <v>#REF!</v>
      </c>
    </row>
    <row r="17" spans="2:6" ht="120" x14ac:dyDescent="0.25">
      <c r="B17" s="6">
        <v>1505</v>
      </c>
      <c r="C17" s="42" t="s">
        <v>45</v>
      </c>
      <c r="D17" s="21" t="e">
        <f>+#REF!+#REF!</f>
        <v>#REF!</v>
      </c>
      <c r="E17" s="21" t="e">
        <f>+#REF!+#REF!</f>
        <v>#REF!</v>
      </c>
      <c r="F17" s="62" t="e">
        <f t="shared" ref="F17:F18" si="1">(E17/D17)-1</f>
        <v>#REF!</v>
      </c>
    </row>
    <row r="18" spans="2:6" ht="120" x14ac:dyDescent="0.25">
      <c r="B18" s="6">
        <v>1599</v>
      </c>
      <c r="C18" s="42" t="s">
        <v>43</v>
      </c>
      <c r="D18" s="21" t="e">
        <f>+#REF!+#REF!</f>
        <v>#REF!</v>
      </c>
      <c r="E18" s="21" t="e">
        <f>+#REF!+#REF!</f>
        <v>#REF!</v>
      </c>
      <c r="F18" s="62" t="e">
        <f t="shared" si="1"/>
        <v>#REF!</v>
      </c>
    </row>
    <row r="19" spans="2:6" x14ac:dyDescent="0.25">
      <c r="B19" s="74" t="s">
        <v>44</v>
      </c>
      <c r="C19" s="75"/>
      <c r="D19" s="27" t="e">
        <f>SUM(D16:D18)</f>
        <v>#REF!</v>
      </c>
      <c r="E19" s="27" t="e">
        <f>SUM(E16:E18)</f>
        <v>#REF!</v>
      </c>
      <c r="F19" s="31" t="e">
        <f>(E19/D19)-1</f>
        <v>#REF!</v>
      </c>
    </row>
    <row r="20" spans="2:6" x14ac:dyDescent="0.25">
      <c r="B20" s="74" t="s">
        <v>46</v>
      </c>
      <c r="C20" s="75"/>
      <c r="D20" s="27" t="e">
        <f>+D19+D12</f>
        <v>#REF!</v>
      </c>
      <c r="E20" s="27" t="e">
        <f>+E19+E12</f>
        <v>#REF!</v>
      </c>
      <c r="F20" s="31" t="e">
        <f>(E20/D20)-1</f>
        <v>#REF!</v>
      </c>
    </row>
    <row r="21" spans="2:6" x14ac:dyDescent="0.25">
      <c r="B21" s="7"/>
      <c r="C21" s="49"/>
      <c r="D21" s="26"/>
      <c r="E21" s="50"/>
      <c r="F21" s="51"/>
    </row>
    <row r="22" spans="2:6" x14ac:dyDescent="0.25">
      <c r="B22" s="73" t="s">
        <v>52</v>
      </c>
      <c r="C22" s="73"/>
      <c r="D22" s="73"/>
      <c r="E22" s="73"/>
      <c r="F22" s="73"/>
    </row>
    <row r="23" spans="2:6" x14ac:dyDescent="0.25">
      <c r="B23" s="63"/>
      <c r="C23" s="63"/>
      <c r="D23" s="63"/>
      <c r="E23" s="63"/>
      <c r="F23" s="63"/>
    </row>
    <row r="24" spans="2:6" x14ac:dyDescent="0.25">
      <c r="B24" s="73" t="s">
        <v>51</v>
      </c>
      <c r="C24" s="73"/>
      <c r="D24" s="73"/>
      <c r="E24" s="73"/>
      <c r="F24" s="73"/>
    </row>
    <row r="25" spans="2:6" x14ac:dyDescent="0.25">
      <c r="B25" s="7"/>
      <c r="C25" s="49"/>
      <c r="D25" s="26"/>
      <c r="E25" s="50"/>
      <c r="F25" s="51"/>
    </row>
  </sheetData>
  <mergeCells count="8">
    <mergeCell ref="B22:F22"/>
    <mergeCell ref="B24:F24"/>
    <mergeCell ref="B4:F4"/>
    <mergeCell ref="B5:F5"/>
    <mergeCell ref="B12:C12"/>
    <mergeCell ref="B14:F14"/>
    <mergeCell ref="B19:C19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COMPARATIVO ESPECIFICO </vt:lpstr>
      <vt:lpstr>COMPARATIVO ESPECIFICO FINAL </vt:lpstr>
      <vt:lpstr>Hoja1</vt:lpstr>
      <vt:lpstr>'COMPARATIVO ESPECIFICO '!Área_de_impresión</vt:lpstr>
      <vt:lpstr>'COMPARATIVO ESPECIFICO FINAL 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OFPLA - ARMANDO GUZMAN ALCALA</dc:creator>
  <cp:lastModifiedBy>OFPLA - ARMANDO GUZMAN ALCALA</cp:lastModifiedBy>
  <cp:lastPrinted>2020-01-11T22:52:07Z</cp:lastPrinted>
  <dcterms:created xsi:type="dcterms:W3CDTF">2017-11-08T16:33:06Z</dcterms:created>
  <dcterms:modified xsi:type="dcterms:W3CDTF">2020-01-24T17:01:18Z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